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2"/>
  <workbookPr filterPrivacy="1" defaultThemeVersion="124226"/>
  <bookViews>
    <workbookView xWindow="240" yWindow="105" windowWidth="14805" windowHeight="8010" activeTab="4"/>
  </bookViews>
  <sheets>
    <sheet name="Powerphase HD250" sheetId="1" r:id="rId1"/>
    <sheet name="Powerphase PRO160 HS" sheetId="4" r:id="rId2"/>
    <sheet name="HPDM-250" sheetId="2" r:id="rId3"/>
    <sheet name="CTSM242-01" sheetId="3" r:id="rId4"/>
    <sheet name="Powerphase 125" sheetId="5" r:id="rId5"/>
  </sheets>
  <calcPr calcId="144525"/>
</workbook>
</file>

<file path=xl/calcChain.xml><?xml version="1.0" encoding="utf-8"?>
<calcChain xmlns="http://schemas.openxmlformats.org/spreadsheetml/2006/main">
  <c r="V42" i="5" l="1"/>
  <c r="V41" i="5"/>
  <c r="W42" i="5"/>
  <c r="W41" i="5"/>
  <c r="S6" i="5"/>
  <c r="S5" i="5"/>
  <c r="R6" i="5"/>
  <c r="R5" i="5"/>
  <c r="N54" i="5" l="1"/>
  <c r="N53" i="5"/>
  <c r="N50" i="5"/>
  <c r="N49" i="5"/>
  <c r="N46" i="5"/>
  <c r="N45" i="5"/>
  <c r="I46" i="5"/>
  <c r="I45" i="5"/>
  <c r="G47" i="5"/>
  <c r="G46" i="5"/>
  <c r="P50" i="5"/>
  <c r="P49" i="5"/>
  <c r="P46" i="5"/>
  <c r="P45" i="5"/>
  <c r="O42" i="5"/>
  <c r="O41" i="5"/>
  <c r="O26" i="5"/>
  <c r="O25" i="5"/>
  <c r="C29" i="5" l="1"/>
  <c r="Q14" i="5" l="1"/>
  <c r="P14" i="5"/>
  <c r="Q13" i="5"/>
  <c r="P13" i="5"/>
  <c r="E29" i="5"/>
  <c r="C32" i="5"/>
  <c r="B32" i="5"/>
  <c r="C26" i="5"/>
  <c r="B29" i="5"/>
  <c r="C28" i="5"/>
  <c r="C31" i="5" s="1"/>
  <c r="B28" i="5"/>
  <c r="B31" i="5" s="1"/>
  <c r="B27" i="4"/>
  <c r="B23" i="4"/>
  <c r="C33" i="4"/>
  <c r="C32" i="4"/>
  <c r="C30" i="4"/>
  <c r="B30" i="4"/>
  <c r="B33" i="4" s="1"/>
  <c r="C29" i="4"/>
  <c r="B26" i="4"/>
  <c r="N37" i="1"/>
  <c r="B25" i="5"/>
  <c r="C23" i="5"/>
  <c r="B22" i="5"/>
  <c r="B23" i="5" s="1"/>
  <c r="E2" i="4"/>
  <c r="E1" i="5"/>
  <c r="C27" i="4"/>
  <c r="C24" i="4"/>
  <c r="B24" i="4"/>
  <c r="B25" i="4" s="1"/>
  <c r="B26" i="5" l="1"/>
  <c r="B29" i="4"/>
  <c r="B32" i="4" s="1"/>
</calcChain>
</file>

<file path=xl/sharedStrings.xml><?xml version="1.0" encoding="utf-8"?>
<sst xmlns="http://schemas.openxmlformats.org/spreadsheetml/2006/main" count="157" uniqueCount="52">
  <si>
    <t>Diameter (m)</t>
  </si>
  <si>
    <t>Length (m)</t>
  </si>
  <si>
    <t>Weight (kg)</t>
  </si>
  <si>
    <t>Peak power (kW)</t>
  </si>
  <si>
    <t>Continuous power (kW)</t>
  </si>
  <si>
    <t>Peak torque (Nm)</t>
  </si>
  <si>
    <t>Continuous torque (Nm)</t>
  </si>
  <si>
    <t>Max rotation speed (rpm)</t>
  </si>
  <si>
    <t>Curve fitting:</t>
  </si>
  <si>
    <t>alpha</t>
  </si>
  <si>
    <t>beta</t>
  </si>
  <si>
    <t>RMS value</t>
  </si>
  <si>
    <t>c0</t>
  </si>
  <si>
    <t>c1</t>
  </si>
  <si>
    <t>c2</t>
  </si>
  <si>
    <t>c3</t>
  </si>
  <si>
    <t>a</t>
  </si>
  <si>
    <t>b</t>
  </si>
  <si>
    <t>c</t>
  </si>
  <si>
    <t>d</t>
  </si>
  <si>
    <t>e</t>
  </si>
  <si>
    <t>PowerPhase 250</t>
  </si>
  <si>
    <t>d_*</t>
  </si>
  <si>
    <t>w_abs_*</t>
  </si>
  <si>
    <t>diameter</t>
  </si>
  <si>
    <t>T_*</t>
  </si>
  <si>
    <t>l_*</t>
  </si>
  <si>
    <t>alpha_*</t>
  </si>
  <si>
    <t>beta_*</t>
  </si>
  <si>
    <t>aspect_ratio</t>
  </si>
  <si>
    <t>T_max_*</t>
  </si>
  <si>
    <t>In McDonalds</t>
  </si>
  <si>
    <t>Only with good efficiencies</t>
  </si>
  <si>
    <t>real</t>
  </si>
  <si>
    <t>constant</t>
  </si>
  <si>
    <t>torque²</t>
  </si>
  <si>
    <t>speed²</t>
  </si>
  <si>
    <t>speed**3</t>
  </si>
  <si>
    <t>torque**2*speed**2</t>
  </si>
  <si>
    <t>PowerPhase 160</t>
  </si>
  <si>
    <t>PowerPhase 125</t>
  </si>
  <si>
    <t>Mac donald</t>
  </si>
  <si>
    <t>speed</t>
  </si>
  <si>
    <t>torque**2</t>
  </si>
  <si>
    <t>Polito mod</t>
  </si>
  <si>
    <t>actual</t>
  </si>
  <si>
    <t>Predicted</t>
  </si>
  <si>
    <t>Auckland</t>
  </si>
  <si>
    <t>speed**1,5</t>
  </si>
  <si>
    <t>Predicted (max_torque_*)</t>
  </si>
  <si>
    <t>Predicted (con_torque_*)</t>
  </si>
  <si>
    <t>Scaling with constant (RMS meilleur)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</si>
</sst>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">
    <xf numFmtId="0" fontId="0" fillId="0" borderId="0" xfId="0"/>
    <xf numFmtId="11" fontId="0" fillId="0" borderId="0" xfId="0" applyNumberFormat="1"/>
    <xf numFmtId="0" fontId="0" fillId="0" borderId="0" xfId="0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</xdr:colOff>
      <xdr:row>1</xdr:row>
      <xdr:rowOff>9525</xdr:rowOff>
    </xdr:from>
    <xdr:to>
      <xdr:col>13</xdr:col>
      <xdr:colOff>427812</xdr:colOff>
      <xdr:row>31</xdr:row>
      <xdr:rowOff>151668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28925" y="200025"/>
          <a:ext cx="6504762" cy="585714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419100</xdr:colOff>
      <xdr:row>1</xdr:row>
      <xdr:rowOff>19050</xdr:rowOff>
    </xdr:from>
    <xdr:to>
      <xdr:col>19</xdr:col>
      <xdr:colOff>532529</xdr:colOff>
      <xdr:row>35</xdr:row>
      <xdr:rowOff>161098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896350" y="209550"/>
          <a:ext cx="6971429" cy="661904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</xdr:colOff>
      <xdr:row>0</xdr:row>
      <xdr:rowOff>180975</xdr:rowOff>
    </xdr:from>
    <xdr:to>
      <xdr:col>12</xdr:col>
      <xdr:colOff>561222</xdr:colOff>
      <xdr:row>27</xdr:row>
      <xdr:rowOff>113666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28925" y="180975"/>
          <a:ext cx="6028572" cy="5076191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1</xdr:row>
      <xdr:rowOff>0</xdr:rowOff>
    </xdr:from>
    <xdr:to>
      <xdr:col>12</xdr:col>
      <xdr:colOff>199315</xdr:colOff>
      <xdr:row>26</xdr:row>
      <xdr:rowOff>189881</xdr:rowOff>
    </xdr:to>
    <xdr:pic>
      <xdr:nvPicPr>
        <xdr:cNvPr id="2" name="Imag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09875" y="190500"/>
          <a:ext cx="5685715" cy="495238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X37"/>
  <sheetViews>
    <sheetView workbookViewId="0">
      <selection activeCell="R4" sqref="R4"/>
    </sheetView>
  </sheetViews>
  <sheetFormatPr baseColWidth="10" defaultColWidth="9.140625" defaultRowHeight="15" x14ac:dyDescent="0.25"/>
  <cols>
    <col min="1" max="1" width="23.85546875" bestFit="1" customWidth="1"/>
    <col min="21" max="21" width="11.28515625" customWidth="1"/>
    <col min="24" max="24" width="10.140625" bestFit="1" customWidth="1"/>
  </cols>
  <sheetData>
    <row r="2" spans="1:24" x14ac:dyDescent="0.25">
      <c r="A2" t="s">
        <v>0</v>
      </c>
      <c r="B2">
        <v>0.39</v>
      </c>
      <c r="R2" s="2" t="s">
        <v>8</v>
      </c>
      <c r="S2" s="2"/>
      <c r="T2" s="2"/>
      <c r="U2" s="2"/>
      <c r="V2" s="2"/>
      <c r="W2" s="2"/>
      <c r="X2" s="2"/>
    </row>
    <row r="3" spans="1:24" x14ac:dyDescent="0.25">
      <c r="A3" t="s">
        <v>1</v>
      </c>
      <c r="B3">
        <v>0.22600000000000001</v>
      </c>
      <c r="R3" t="s">
        <v>9</v>
      </c>
      <c r="S3" t="s">
        <v>10</v>
      </c>
      <c r="X3" t="s">
        <v>11</v>
      </c>
    </row>
    <row r="4" spans="1:24" x14ac:dyDescent="0.25">
      <c r="A4" t="s">
        <v>2</v>
      </c>
      <c r="B4">
        <v>85</v>
      </c>
      <c r="R4">
        <v>4.1910000000000003E-2</v>
      </c>
      <c r="S4">
        <v>0.47828999999999999</v>
      </c>
      <c r="X4">
        <v>1.9E-2</v>
      </c>
    </row>
    <row r="6" spans="1:24" x14ac:dyDescent="0.25">
      <c r="A6" t="s">
        <v>3</v>
      </c>
      <c r="B6">
        <v>250</v>
      </c>
      <c r="R6" t="s">
        <v>12</v>
      </c>
      <c r="S6" t="s">
        <v>13</v>
      </c>
      <c r="T6" t="s">
        <v>14</v>
      </c>
      <c r="U6" t="s">
        <v>15</v>
      </c>
      <c r="X6" t="s">
        <v>11</v>
      </c>
    </row>
    <row r="7" spans="1:24" x14ac:dyDescent="0.25">
      <c r="A7" t="s">
        <v>4</v>
      </c>
      <c r="B7">
        <v>150</v>
      </c>
      <c r="R7">
        <v>1292</v>
      </c>
      <c r="S7">
        <v>6.01</v>
      </c>
      <c r="T7" s="1">
        <v>2.3499999999999999E-6</v>
      </c>
      <c r="U7" s="1">
        <v>3.601E-2</v>
      </c>
      <c r="X7">
        <v>5.2900000000000004E-3</v>
      </c>
    </row>
    <row r="8" spans="1:24" x14ac:dyDescent="0.25">
      <c r="A8" t="s">
        <v>5</v>
      </c>
      <c r="B8">
        <v>900</v>
      </c>
    </row>
    <row r="9" spans="1:24" x14ac:dyDescent="0.25">
      <c r="A9" t="s">
        <v>6</v>
      </c>
      <c r="B9">
        <v>360</v>
      </c>
      <c r="R9" t="s">
        <v>16</v>
      </c>
      <c r="S9" t="s">
        <v>17</v>
      </c>
      <c r="T9" t="s">
        <v>18</v>
      </c>
      <c r="U9" t="s">
        <v>19</v>
      </c>
      <c r="V9" t="s">
        <v>20</v>
      </c>
      <c r="X9" t="s">
        <v>11</v>
      </c>
    </row>
    <row r="10" spans="1:24" x14ac:dyDescent="0.25">
      <c r="A10" t="s">
        <v>7</v>
      </c>
      <c r="B10">
        <v>5500</v>
      </c>
      <c r="R10">
        <v>2.1412</v>
      </c>
      <c r="S10" s="1">
        <v>3.27E-2</v>
      </c>
      <c r="T10" s="1">
        <v>9.3399999999999993E-3</v>
      </c>
      <c r="U10" s="1">
        <v>6.046E-8</v>
      </c>
      <c r="V10" s="1">
        <v>4.9100000000000004E-22</v>
      </c>
      <c r="X10" s="1">
        <v>4.7999999999999996E-3</v>
      </c>
    </row>
    <row r="37" spans="14:14" x14ac:dyDescent="0.25">
      <c r="N37">
        <f>416/300</f>
        <v>1.3866666666666667</v>
      </c>
    </row>
  </sheetData>
  <mergeCells count="1">
    <mergeCell ref="R2:X2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33"/>
  <sheetViews>
    <sheetView workbookViewId="0">
      <selection activeCell="C24" sqref="C24"/>
    </sheetView>
  </sheetViews>
  <sheetFormatPr baseColWidth="10" defaultRowHeight="15" x14ac:dyDescent="0.25"/>
  <cols>
    <col min="1" max="1" width="23.85546875" bestFit="1" customWidth="1"/>
    <col min="4" max="4" width="11.85546875" bestFit="1" customWidth="1"/>
  </cols>
  <sheetData>
    <row r="2" spans="1:5" x14ac:dyDescent="0.25">
      <c r="A2" t="s">
        <v>0</v>
      </c>
      <c r="B2">
        <v>0.28599999999999998</v>
      </c>
      <c r="D2" t="s">
        <v>29</v>
      </c>
      <c r="E2">
        <f>B2/B3</f>
        <v>1.2825112107623318</v>
      </c>
    </row>
    <row r="3" spans="1:5" x14ac:dyDescent="0.25">
      <c r="A3" t="s">
        <v>1</v>
      </c>
      <c r="B3">
        <v>0.223</v>
      </c>
    </row>
    <row r="4" spans="1:5" x14ac:dyDescent="0.25">
      <c r="A4" t="s">
        <v>2</v>
      </c>
      <c r="B4">
        <v>50</v>
      </c>
    </row>
    <row r="6" spans="1:5" x14ac:dyDescent="0.25">
      <c r="A6" t="s">
        <v>3</v>
      </c>
      <c r="B6">
        <v>160</v>
      </c>
    </row>
    <row r="7" spans="1:5" x14ac:dyDescent="0.25">
      <c r="A7" t="s">
        <v>4</v>
      </c>
      <c r="B7">
        <v>90</v>
      </c>
    </row>
    <row r="8" spans="1:5" x14ac:dyDescent="0.25">
      <c r="A8" t="s">
        <v>5</v>
      </c>
      <c r="B8">
        <v>350</v>
      </c>
    </row>
    <row r="9" spans="1:5" x14ac:dyDescent="0.25">
      <c r="A9" t="s">
        <v>6</v>
      </c>
      <c r="B9">
        <v>170</v>
      </c>
    </row>
    <row r="10" spans="1:5" x14ac:dyDescent="0.25">
      <c r="A10" t="s">
        <v>7</v>
      </c>
      <c r="B10">
        <v>10000</v>
      </c>
    </row>
    <row r="12" spans="1:5" x14ac:dyDescent="0.25">
      <c r="A12" s="2" t="s">
        <v>21</v>
      </c>
      <c r="B12" s="2"/>
    </row>
    <row r="13" spans="1:5" x14ac:dyDescent="0.25">
      <c r="A13" t="s">
        <v>0</v>
      </c>
      <c r="B13">
        <v>0.39</v>
      </c>
    </row>
    <row r="14" spans="1:5" x14ac:dyDescent="0.25">
      <c r="A14" t="s">
        <v>1</v>
      </c>
      <c r="B14">
        <v>0.22600000000000001</v>
      </c>
    </row>
    <row r="15" spans="1:5" x14ac:dyDescent="0.25">
      <c r="A15" t="s">
        <v>2</v>
      </c>
      <c r="B15">
        <v>85</v>
      </c>
    </row>
    <row r="17" spans="1:5" x14ac:dyDescent="0.25">
      <c r="A17" t="s">
        <v>3</v>
      </c>
      <c r="B17">
        <v>250</v>
      </c>
    </row>
    <row r="18" spans="1:5" x14ac:dyDescent="0.25">
      <c r="A18" t="s">
        <v>4</v>
      </c>
      <c r="B18">
        <v>150</v>
      </c>
    </row>
    <row r="19" spans="1:5" x14ac:dyDescent="0.25">
      <c r="A19" t="s">
        <v>5</v>
      </c>
      <c r="B19">
        <v>900</v>
      </c>
    </row>
    <row r="20" spans="1:5" x14ac:dyDescent="0.25">
      <c r="A20" t="s">
        <v>6</v>
      </c>
      <c r="B20">
        <v>360</v>
      </c>
    </row>
    <row r="21" spans="1:5" x14ac:dyDescent="0.25">
      <c r="A21" t="s">
        <v>7</v>
      </c>
      <c r="B21">
        <v>5500</v>
      </c>
    </row>
    <row r="23" spans="1:5" x14ac:dyDescent="0.25">
      <c r="A23" t="s">
        <v>23</v>
      </c>
      <c r="B23">
        <f>B10/B21</f>
        <v>1.8181818181818181</v>
      </c>
    </row>
    <row r="24" spans="1:5" x14ac:dyDescent="0.25">
      <c r="A24" t="s">
        <v>22</v>
      </c>
      <c r="B24">
        <f>1/SQRT(B23)</f>
        <v>0.74161984870956632</v>
      </c>
      <c r="C24">
        <f>B2/B13</f>
        <v>0.73333333333333328</v>
      </c>
    </row>
    <row r="25" spans="1:5" x14ac:dyDescent="0.25">
      <c r="A25" t="s">
        <v>24</v>
      </c>
      <c r="B25">
        <f>B24*B13</f>
        <v>0.28923174099673088</v>
      </c>
    </row>
    <row r="26" spans="1:5" x14ac:dyDescent="0.25">
      <c r="A26" t="s">
        <v>25</v>
      </c>
      <c r="B26">
        <f>B8/B19</f>
        <v>0.3888888888888889</v>
      </c>
    </row>
    <row r="27" spans="1:5" x14ac:dyDescent="0.25">
      <c r="A27" t="s">
        <v>26</v>
      </c>
      <c r="B27">
        <f>B26/B24/B24</f>
        <v>0.70707070707070707</v>
      </c>
      <c r="C27">
        <f>B3/B14</f>
        <v>0.98672566371681414</v>
      </c>
    </row>
    <row r="29" spans="1:5" x14ac:dyDescent="0.25">
      <c r="A29" t="s">
        <v>27</v>
      </c>
      <c r="B29">
        <f>1/B24/B24/B24/B27</f>
        <v>3.4673135783823876</v>
      </c>
      <c r="C29">
        <f>1/C24/C24/C24/C27</f>
        <v>2.569799840303491</v>
      </c>
    </row>
    <row r="30" spans="1:5" x14ac:dyDescent="0.25">
      <c r="A30" t="s">
        <v>28</v>
      </c>
      <c r="B30">
        <f>POWER(B24, 2.5)*B27</f>
        <v>0.3349008172079761</v>
      </c>
      <c r="C30">
        <f>POWER(C24, 2.5)*C27</f>
        <v>0.45441220671271199</v>
      </c>
    </row>
    <row r="32" spans="1:5" x14ac:dyDescent="0.25">
      <c r="A32" t="s">
        <v>9</v>
      </c>
      <c r="B32">
        <f>0.04191*B29</f>
        <v>0.14531511207000589</v>
      </c>
      <c r="C32">
        <f>0.04191*C29</f>
        <v>0.10770031130711931</v>
      </c>
      <c r="E32">
        <v>0.11899999999999999</v>
      </c>
    </row>
    <row r="33" spans="1:5" x14ac:dyDescent="0.25">
      <c r="A33" t="s">
        <v>10</v>
      </c>
      <c r="B33">
        <f>0.4789*'Powerphase PRO160 HS'!B30</f>
        <v>0.16038400136089975</v>
      </c>
      <c r="C33">
        <f>0.4789*'Powerphase PRO160 HS'!C30</f>
        <v>0.21761800579471777</v>
      </c>
      <c r="E33">
        <v>0.23</v>
      </c>
    </row>
  </sheetData>
  <mergeCells count="1">
    <mergeCell ref="A12:B12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0"/>
  <sheetViews>
    <sheetView workbookViewId="0">
      <selection activeCell="A2" sqref="A2:B10"/>
    </sheetView>
  </sheetViews>
  <sheetFormatPr baseColWidth="10" defaultColWidth="9.140625" defaultRowHeight="15" x14ac:dyDescent="0.25"/>
  <cols>
    <col min="1" max="1" width="23.85546875" bestFit="1" customWidth="1"/>
  </cols>
  <sheetData>
    <row r="2" spans="1:2" x14ac:dyDescent="0.25">
      <c r="A2" t="s">
        <v>0</v>
      </c>
      <c r="B2">
        <v>0.21</v>
      </c>
    </row>
    <row r="3" spans="1:2" x14ac:dyDescent="0.25">
      <c r="A3" t="s">
        <v>1</v>
      </c>
      <c r="B3">
        <v>0.23200000000000001</v>
      </c>
    </row>
    <row r="4" spans="1:2" x14ac:dyDescent="0.25">
      <c r="A4" t="s">
        <v>2</v>
      </c>
      <c r="B4">
        <v>13</v>
      </c>
    </row>
    <row r="6" spans="1:2" x14ac:dyDescent="0.25">
      <c r="A6" t="s">
        <v>3</v>
      </c>
      <c r="B6">
        <v>250</v>
      </c>
    </row>
    <row r="7" spans="1:2" x14ac:dyDescent="0.25">
      <c r="A7" t="s">
        <v>4</v>
      </c>
      <c r="B7">
        <v>200</v>
      </c>
    </row>
    <row r="8" spans="1:2" x14ac:dyDescent="0.25">
      <c r="A8" t="s">
        <v>5</v>
      </c>
      <c r="B8">
        <v>120</v>
      </c>
    </row>
    <row r="9" spans="1:2" x14ac:dyDescent="0.25">
      <c r="A9" t="s">
        <v>6</v>
      </c>
      <c r="B9">
        <v>95</v>
      </c>
    </row>
    <row r="10" spans="1:2" x14ac:dyDescent="0.25">
      <c r="A10" t="s">
        <v>7</v>
      </c>
      <c r="B10">
        <v>20000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0"/>
  <sheetViews>
    <sheetView workbookViewId="0">
      <selection activeCell="H34" sqref="H34"/>
    </sheetView>
  </sheetViews>
  <sheetFormatPr baseColWidth="10" defaultColWidth="9.140625" defaultRowHeight="15" x14ac:dyDescent="0.25"/>
  <cols>
    <col min="1" max="1" width="23.85546875" bestFit="1" customWidth="1"/>
  </cols>
  <sheetData>
    <row r="2" spans="1:2" x14ac:dyDescent="0.25">
      <c r="A2" t="s">
        <v>0</v>
      </c>
      <c r="B2">
        <v>0.30099999999999999</v>
      </c>
    </row>
    <row r="3" spans="1:2" x14ac:dyDescent="0.25">
      <c r="A3" t="s">
        <v>1</v>
      </c>
      <c r="B3">
        <v>0.223</v>
      </c>
    </row>
    <row r="4" spans="1:2" x14ac:dyDescent="0.25">
      <c r="A4" t="s">
        <v>2</v>
      </c>
      <c r="B4">
        <v>30</v>
      </c>
    </row>
    <row r="6" spans="1:2" x14ac:dyDescent="0.25">
      <c r="A6" t="s">
        <v>3</v>
      </c>
      <c r="B6">
        <v>364</v>
      </c>
    </row>
    <row r="7" spans="1:2" x14ac:dyDescent="0.25">
      <c r="A7" t="s">
        <v>4</v>
      </c>
      <c r="B7">
        <v>222</v>
      </c>
    </row>
    <row r="8" spans="1:2" x14ac:dyDescent="0.25">
      <c r="A8" t="s">
        <v>5</v>
      </c>
      <c r="B8">
        <v>468</v>
      </c>
    </row>
    <row r="9" spans="1:2" x14ac:dyDescent="0.25">
      <c r="A9" t="s">
        <v>6</v>
      </c>
      <c r="B9">
        <v>254</v>
      </c>
    </row>
    <row r="10" spans="1:2" x14ac:dyDescent="0.25">
      <c r="A10" t="s">
        <v>7</v>
      </c>
      <c r="B10">
        <v>15000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X54"/>
  <sheetViews>
    <sheetView tabSelected="1" topLeftCell="F16" workbookViewId="0">
      <selection activeCell="O42" sqref="O42"/>
    </sheetView>
  </sheetViews>
  <sheetFormatPr baseColWidth="10" defaultRowHeight="15" x14ac:dyDescent="0.25"/>
  <cols>
    <col min="1" max="1" width="23.85546875" bestFit="1" customWidth="1"/>
    <col min="2" max="2" width="9.85546875" customWidth="1"/>
    <col min="4" max="4" width="11.85546875" bestFit="1" customWidth="1"/>
    <col min="5" max="5" width="15.42578125" bestFit="1" customWidth="1"/>
    <col min="13" max="13" width="25.42578125" bestFit="1" customWidth="1"/>
    <col min="14" max="14" width="33.85546875" bestFit="1" customWidth="1"/>
    <col min="17" max="17" width="19.5703125" bestFit="1" customWidth="1"/>
    <col min="20" max="20" width="15.42578125" bestFit="1" customWidth="1"/>
  </cols>
  <sheetData>
    <row r="1" spans="1:20" x14ac:dyDescent="0.25">
      <c r="A1" t="s">
        <v>0</v>
      </c>
      <c r="B1">
        <v>0.28000000000000003</v>
      </c>
      <c r="D1" t="s">
        <v>29</v>
      </c>
      <c r="E1">
        <f>B1/B2</f>
        <v>1.1111111111111112</v>
      </c>
    </row>
    <row r="2" spans="1:20" x14ac:dyDescent="0.25">
      <c r="A2" t="s">
        <v>1</v>
      </c>
      <c r="B2">
        <v>0.252</v>
      </c>
      <c r="H2" t="s">
        <v>12</v>
      </c>
      <c r="I2" t="s">
        <v>13</v>
      </c>
      <c r="J2" t="s">
        <v>14</v>
      </c>
      <c r="K2" t="s">
        <v>15</v>
      </c>
      <c r="N2" t="s">
        <v>51</v>
      </c>
    </row>
    <row r="3" spans="1:20" x14ac:dyDescent="0.25">
      <c r="A3" t="s">
        <v>2</v>
      </c>
      <c r="B3">
        <v>41</v>
      </c>
      <c r="H3">
        <v>356</v>
      </c>
      <c r="I3">
        <v>2.81</v>
      </c>
      <c r="J3" s="1">
        <v>3.8149999999999999E-6</v>
      </c>
      <c r="K3" s="1">
        <v>0.1114</v>
      </c>
      <c r="N3" t="s">
        <v>34</v>
      </c>
      <c r="O3" t="s">
        <v>9</v>
      </c>
      <c r="P3" t="s">
        <v>10</v>
      </c>
    </row>
    <row r="4" spans="1:20" x14ac:dyDescent="0.25">
      <c r="M4">
        <v>250</v>
      </c>
      <c r="N4">
        <v>1758</v>
      </c>
      <c r="O4" s="1">
        <v>3.5900000000000001E-2</v>
      </c>
      <c r="P4" s="1">
        <v>0.25700000000000001</v>
      </c>
    </row>
    <row r="5" spans="1:20" x14ac:dyDescent="0.25">
      <c r="A5" t="s">
        <v>3</v>
      </c>
      <c r="B5">
        <v>125</v>
      </c>
      <c r="M5">
        <v>160</v>
      </c>
      <c r="N5">
        <v>647.6</v>
      </c>
      <c r="O5" s="1">
        <v>0.10100000000000001</v>
      </c>
      <c r="P5" s="1">
        <v>0.19600000000000001</v>
      </c>
      <c r="R5" s="1">
        <f>O5/O4</f>
        <v>2.8133704735376046</v>
      </c>
      <c r="S5" s="1">
        <f>P5/P4</f>
        <v>0.76264591439688723</v>
      </c>
    </row>
    <row r="6" spans="1:20" x14ac:dyDescent="0.25">
      <c r="A6" t="s">
        <v>4</v>
      </c>
      <c r="B6">
        <v>45</v>
      </c>
      <c r="M6">
        <v>125</v>
      </c>
      <c r="N6">
        <v>459</v>
      </c>
      <c r="O6" s="1">
        <v>0.1118</v>
      </c>
      <c r="P6" s="1">
        <v>0.16700000000000001</v>
      </c>
      <c r="R6" s="1">
        <f>O6/O4</f>
        <v>3.1142061281337043</v>
      </c>
      <c r="S6" s="1">
        <f>P6/P4</f>
        <v>0.64980544747081714</v>
      </c>
    </row>
    <row r="7" spans="1:20" x14ac:dyDescent="0.25">
      <c r="A7" t="s">
        <v>5</v>
      </c>
      <c r="B7">
        <v>300</v>
      </c>
    </row>
    <row r="8" spans="1:20" x14ac:dyDescent="0.25">
      <c r="A8" t="s">
        <v>6</v>
      </c>
      <c r="B8">
        <v>150</v>
      </c>
    </row>
    <row r="9" spans="1:20" x14ac:dyDescent="0.25">
      <c r="A9" t="s">
        <v>7</v>
      </c>
      <c r="B9">
        <v>8000</v>
      </c>
    </row>
    <row r="10" spans="1:20" x14ac:dyDescent="0.25">
      <c r="M10" t="s">
        <v>32</v>
      </c>
      <c r="S10" t="s">
        <v>33</v>
      </c>
    </row>
    <row r="11" spans="1:20" x14ac:dyDescent="0.25">
      <c r="A11" s="2" t="s">
        <v>21</v>
      </c>
      <c r="B11" s="2"/>
      <c r="M11" t="s">
        <v>9</v>
      </c>
      <c r="N11" t="s">
        <v>10</v>
      </c>
      <c r="P11" t="s">
        <v>27</v>
      </c>
      <c r="Q11" t="s">
        <v>28</v>
      </c>
    </row>
    <row r="12" spans="1:20" x14ac:dyDescent="0.25">
      <c r="A12" t="s">
        <v>0</v>
      </c>
      <c r="B12">
        <v>0.39</v>
      </c>
      <c r="L12">
        <v>250</v>
      </c>
      <c r="M12">
        <v>4.7E-2</v>
      </c>
      <c r="N12">
        <v>0.35799999999999998</v>
      </c>
    </row>
    <row r="13" spans="1:20" x14ac:dyDescent="0.25">
      <c r="A13" t="s">
        <v>1</v>
      </c>
      <c r="B13">
        <v>0.22600000000000001</v>
      </c>
      <c r="L13">
        <v>125</v>
      </c>
      <c r="M13">
        <v>0.11799999999999999</v>
      </c>
      <c r="N13">
        <v>0.18</v>
      </c>
      <c r="P13">
        <f>M13/M12</f>
        <v>2.5106382978723403</v>
      </c>
      <c r="Q13">
        <f>N13/N12</f>
        <v>0.5027932960893855</v>
      </c>
      <c r="S13">
        <v>2.42</v>
      </c>
      <c r="T13">
        <v>0.48</v>
      </c>
    </row>
    <row r="14" spans="1:20" x14ac:dyDescent="0.25">
      <c r="A14" t="s">
        <v>2</v>
      </c>
      <c r="B14">
        <v>85</v>
      </c>
      <c r="L14">
        <v>160</v>
      </c>
      <c r="M14">
        <v>0.127</v>
      </c>
      <c r="N14">
        <v>0.17299999999999999</v>
      </c>
      <c r="P14">
        <f>M14/M12</f>
        <v>2.7021276595744683</v>
      </c>
      <c r="Q14">
        <f>N14/N12</f>
        <v>0.48324022346368711</v>
      </c>
      <c r="S14">
        <v>2.57</v>
      </c>
      <c r="T14">
        <v>0.45400000000000001</v>
      </c>
    </row>
    <row r="16" spans="1:20" x14ac:dyDescent="0.25">
      <c r="A16" t="s">
        <v>3</v>
      </c>
      <c r="B16">
        <v>250</v>
      </c>
    </row>
    <row r="17" spans="1:18" x14ac:dyDescent="0.25">
      <c r="A17" t="s">
        <v>4</v>
      </c>
      <c r="B17">
        <v>150</v>
      </c>
    </row>
    <row r="18" spans="1:18" x14ac:dyDescent="0.25">
      <c r="A18" t="s">
        <v>5</v>
      </c>
      <c r="B18">
        <v>900</v>
      </c>
    </row>
    <row r="19" spans="1:18" x14ac:dyDescent="0.25">
      <c r="A19" t="s">
        <v>6</v>
      </c>
      <c r="B19">
        <v>360</v>
      </c>
      <c r="N19" t="s">
        <v>34</v>
      </c>
      <c r="O19" t="s">
        <v>35</v>
      </c>
      <c r="P19" t="s">
        <v>36</v>
      </c>
      <c r="Q19" t="s">
        <v>38</v>
      </c>
      <c r="R19" t="s">
        <v>37</v>
      </c>
    </row>
    <row r="20" spans="1:18" x14ac:dyDescent="0.25">
      <c r="A20" t="s">
        <v>7</v>
      </c>
      <c r="B20">
        <v>5500</v>
      </c>
      <c r="M20" t="s">
        <v>21</v>
      </c>
      <c r="N20" s="1">
        <v>2140</v>
      </c>
      <c r="O20" s="1">
        <v>3.27E-2</v>
      </c>
      <c r="P20" s="1">
        <v>9.3299999999999998E-3</v>
      </c>
      <c r="Q20" s="1">
        <v>6.0399999999999998E-8</v>
      </c>
      <c r="R20" s="1">
        <v>4.9100000000000004E-22</v>
      </c>
    </row>
    <row r="21" spans="1:18" x14ac:dyDescent="0.25">
      <c r="M21" t="s">
        <v>39</v>
      </c>
      <c r="N21" s="1">
        <v>992</v>
      </c>
      <c r="O21" s="1">
        <v>9.9400000000000002E-2</v>
      </c>
      <c r="P21" s="1">
        <v>5.9699999999999996E-3</v>
      </c>
      <c r="Q21" s="1">
        <v>7.4299999999999997E-8</v>
      </c>
      <c r="R21" s="1">
        <v>5.0300000000000004E-19</v>
      </c>
    </row>
    <row r="22" spans="1:18" x14ac:dyDescent="0.25">
      <c r="A22" t="s">
        <v>23</v>
      </c>
      <c r="B22">
        <f>B9/B20</f>
        <v>1.4545454545454546</v>
      </c>
      <c r="M22" t="s">
        <v>40</v>
      </c>
      <c r="N22" s="1">
        <v>738</v>
      </c>
      <c r="O22" s="1">
        <v>9.8699999999999996E-2</v>
      </c>
      <c r="P22" s="1">
        <v>5.6600000000000001E-3</v>
      </c>
      <c r="Q22" s="1">
        <v>1.74E-7</v>
      </c>
      <c r="R22" s="1">
        <v>9.83E-16</v>
      </c>
    </row>
    <row r="23" spans="1:18" x14ac:dyDescent="0.25">
      <c r="A23" t="s">
        <v>22</v>
      </c>
      <c r="B23">
        <f>POWER(B22, -0.5)</f>
        <v>0.82915619758884995</v>
      </c>
      <c r="C23">
        <f>B1/B12</f>
        <v>0.71794871794871795</v>
      </c>
    </row>
    <row r="24" spans="1:18" x14ac:dyDescent="0.25">
      <c r="O24" s="1" t="s">
        <v>27</v>
      </c>
      <c r="P24" s="2"/>
      <c r="Q24" s="2"/>
    </row>
    <row r="25" spans="1:18" x14ac:dyDescent="0.25">
      <c r="A25" t="s">
        <v>30</v>
      </c>
      <c r="B25">
        <f>B7/B18</f>
        <v>0.33333333333333331</v>
      </c>
      <c r="N25" s="1"/>
      <c r="O25" s="1">
        <f>O21/O20</f>
        <v>3.0397553516819573</v>
      </c>
      <c r="P25" s="1"/>
      <c r="Q25" s="1"/>
    </row>
    <row r="26" spans="1:18" x14ac:dyDescent="0.25">
      <c r="A26" t="s">
        <v>26</v>
      </c>
      <c r="B26">
        <f>B25/B23/B23</f>
        <v>0.48484848484848486</v>
      </c>
      <c r="C26">
        <f>B2/B13</f>
        <v>1.1150442477876106</v>
      </c>
      <c r="O26" s="1">
        <f>O22/O20</f>
        <v>3.0183486238532109</v>
      </c>
    </row>
    <row r="28" spans="1:18" x14ac:dyDescent="0.25">
      <c r="A28" t="s">
        <v>27</v>
      </c>
      <c r="B28">
        <f>1/B23/B23/B23/B26</f>
        <v>3.6181361349331636</v>
      </c>
      <c r="C28">
        <f>1/C23/C23/C23/C26</f>
        <v>2.4234140722615574</v>
      </c>
      <c r="E28" t="s">
        <v>31</v>
      </c>
    </row>
    <row r="29" spans="1:18" x14ac:dyDescent="0.25">
      <c r="A29" t="s">
        <v>28</v>
      </c>
      <c r="B29">
        <f>POWER(B23, 2.5)*B26</f>
        <v>0.30352671447297863</v>
      </c>
      <c r="C29">
        <f>POWER(C23, 2.5)*C26</f>
        <v>0.48699630088505452</v>
      </c>
      <c r="E29" s="1">
        <f>K3/'Powerphase HD250'!U7</f>
        <v>3.093585115245765</v>
      </c>
      <c r="L29" t="s">
        <v>41</v>
      </c>
      <c r="N29" t="s">
        <v>34</v>
      </c>
      <c r="O29" t="s">
        <v>42</v>
      </c>
      <c r="P29" t="s">
        <v>37</v>
      </c>
      <c r="Q29" t="s">
        <v>43</v>
      </c>
    </row>
    <row r="30" spans="1:18" x14ac:dyDescent="0.25">
      <c r="M30" t="s">
        <v>21</v>
      </c>
      <c r="N30" s="1">
        <v>1300</v>
      </c>
      <c r="O30">
        <v>6.01</v>
      </c>
      <c r="P30" s="1">
        <v>2.3499999999999999E-6</v>
      </c>
      <c r="Q30" s="1">
        <v>3.61E-2</v>
      </c>
    </row>
    <row r="31" spans="1:18" x14ac:dyDescent="0.25">
      <c r="A31" t="s">
        <v>9</v>
      </c>
      <c r="B31">
        <f>0.04191*B28</f>
        <v>0.15163608541504889</v>
      </c>
      <c r="C31">
        <f>0.04191*C28</f>
        <v>0.10156528376848188</v>
      </c>
      <c r="E31">
        <v>0.129</v>
      </c>
      <c r="M31" t="s">
        <v>39</v>
      </c>
      <c r="N31" s="1">
        <v>1710</v>
      </c>
      <c r="O31">
        <v>5.57</v>
      </c>
      <c r="P31" s="1">
        <v>7.2099999999999996E-7</v>
      </c>
      <c r="Q31" s="1">
        <v>0.10009999999999999</v>
      </c>
    </row>
    <row r="32" spans="1:18" x14ac:dyDescent="0.25">
      <c r="A32" t="s">
        <v>10</v>
      </c>
      <c r="B32">
        <f>0.4789*B29</f>
        <v>0.14535894356110945</v>
      </c>
      <c r="C32">
        <f>0.4789*C29</f>
        <v>0.23322252849385261</v>
      </c>
      <c r="E32">
        <v>0.21199999999999999</v>
      </c>
      <c r="M32" t="s">
        <v>40</v>
      </c>
      <c r="N32" s="1">
        <v>356</v>
      </c>
      <c r="O32">
        <v>2.81</v>
      </c>
      <c r="P32">
        <v>3.81</v>
      </c>
      <c r="Q32" s="1">
        <v>0.1114</v>
      </c>
    </row>
    <row r="35" spans="4:24" x14ac:dyDescent="0.25">
      <c r="L35" t="s">
        <v>44</v>
      </c>
      <c r="N35" t="s">
        <v>34</v>
      </c>
      <c r="O35" t="s">
        <v>35</v>
      </c>
      <c r="P35" t="s">
        <v>36</v>
      </c>
      <c r="Q35" t="s">
        <v>38</v>
      </c>
      <c r="S35" t="s">
        <v>44</v>
      </c>
      <c r="U35" t="s">
        <v>34</v>
      </c>
      <c r="V35" t="s">
        <v>35</v>
      </c>
      <c r="W35" t="s">
        <v>48</v>
      </c>
      <c r="X35" t="s">
        <v>38</v>
      </c>
    </row>
    <row r="36" spans="4:24" x14ac:dyDescent="0.25">
      <c r="M36" t="s">
        <v>21</v>
      </c>
      <c r="N36" s="1">
        <v>2140</v>
      </c>
      <c r="O36" s="1">
        <v>3.27E-2</v>
      </c>
      <c r="P36" s="1">
        <v>9.3369999999999998E-3</v>
      </c>
      <c r="Q36" s="1">
        <v>6.0500000000000006E-8</v>
      </c>
      <c r="T36" t="s">
        <v>21</v>
      </c>
      <c r="U36" s="1">
        <v>1860</v>
      </c>
      <c r="V36" s="1">
        <v>3.3099999999999997E-2</v>
      </c>
      <c r="W36" s="1">
        <v>0.23200000000000001</v>
      </c>
      <c r="X36" s="1">
        <v>5.4800000000000001E-8</v>
      </c>
    </row>
    <row r="37" spans="4:24" x14ac:dyDescent="0.25">
      <c r="M37" t="s">
        <v>39</v>
      </c>
      <c r="N37" s="1">
        <v>992</v>
      </c>
      <c r="O37" s="1">
        <v>9.418E-2</v>
      </c>
      <c r="P37" s="1">
        <v>5.9699999999999996E-3</v>
      </c>
      <c r="Q37" s="1">
        <v>7.4299999999999997E-8</v>
      </c>
      <c r="T37" t="s">
        <v>39</v>
      </c>
      <c r="U37" s="1">
        <v>694</v>
      </c>
      <c r="V37" s="1">
        <v>9.6699999999999994E-2</v>
      </c>
      <c r="W37" s="1">
        <v>0.188</v>
      </c>
      <c r="X37" s="1">
        <v>4.2550000000000001E-8</v>
      </c>
    </row>
    <row r="38" spans="4:24" x14ac:dyDescent="0.25">
      <c r="M38" t="s">
        <v>40</v>
      </c>
      <c r="N38" s="1">
        <v>738</v>
      </c>
      <c r="O38" s="1">
        <v>9.8699999999999996E-2</v>
      </c>
      <c r="P38" s="1">
        <v>5.6600000000000001E-3</v>
      </c>
      <c r="Q38" s="1">
        <v>1.7599999999999999E-7</v>
      </c>
      <c r="T38" t="s">
        <v>40</v>
      </c>
      <c r="U38" s="1">
        <v>519</v>
      </c>
      <c r="V38" s="1">
        <v>0.1101</v>
      </c>
      <c r="W38" s="1">
        <v>0.155</v>
      </c>
      <c r="X38" s="1">
        <v>1.5300000000000001E-7</v>
      </c>
    </row>
    <row r="40" spans="4:24" x14ac:dyDescent="0.25">
      <c r="D40" t="s">
        <v>47</v>
      </c>
      <c r="F40" t="s">
        <v>34</v>
      </c>
      <c r="G40" t="s">
        <v>43</v>
      </c>
      <c r="H40" t="s">
        <v>42</v>
      </c>
      <c r="I40" t="s">
        <v>48</v>
      </c>
      <c r="O40" t="s">
        <v>27</v>
      </c>
      <c r="V40" t="s">
        <v>45</v>
      </c>
      <c r="W40" t="s">
        <v>45</v>
      </c>
    </row>
    <row r="41" spans="4:24" x14ac:dyDescent="0.25">
      <c r="E41" t="s">
        <v>21</v>
      </c>
      <c r="F41" s="1">
        <v>1310</v>
      </c>
      <c r="G41" s="1">
        <v>3.5999999999999997E-2</v>
      </c>
      <c r="H41">
        <v>5.62</v>
      </c>
      <c r="I41" s="1">
        <v>7.6399999999999996E-2</v>
      </c>
      <c r="O41" s="1">
        <f>O37/O36</f>
        <v>2.8801223241590215</v>
      </c>
      <c r="V41" s="1">
        <f>V37/V36</f>
        <v>2.9214501510574018</v>
      </c>
      <c r="W41" s="1">
        <f>W37/W36</f>
        <v>0.81034482758620685</v>
      </c>
    </row>
    <row r="42" spans="4:24" x14ac:dyDescent="0.25">
      <c r="E42" t="s">
        <v>39</v>
      </c>
      <c r="F42" s="1">
        <v>170</v>
      </c>
      <c r="G42" s="1">
        <v>9.9900000000000003E-2</v>
      </c>
      <c r="H42">
        <v>5.45</v>
      </c>
      <c r="I42" s="1">
        <v>2.8199999999999999E-2</v>
      </c>
      <c r="O42" s="1">
        <f>O38/O36</f>
        <v>3.0183486238532109</v>
      </c>
      <c r="V42" s="1">
        <f>V38/V36</f>
        <v>3.3262839879154082</v>
      </c>
      <c r="W42" s="1">
        <f>W38/W36</f>
        <v>0.66810344827586199</v>
      </c>
    </row>
    <row r="43" spans="4:24" x14ac:dyDescent="0.25">
      <c r="E43" t="s">
        <v>40</v>
      </c>
      <c r="F43" s="1">
        <v>490</v>
      </c>
      <c r="G43" s="1">
        <v>0.111</v>
      </c>
      <c r="H43">
        <v>1.32</v>
      </c>
      <c r="I43" s="1">
        <v>0.16769999999999999</v>
      </c>
    </row>
    <row r="44" spans="4:24" x14ac:dyDescent="0.25">
      <c r="N44" t="s">
        <v>45</v>
      </c>
      <c r="P44" t="s">
        <v>45</v>
      </c>
    </row>
    <row r="45" spans="4:24" x14ac:dyDescent="0.25">
      <c r="G45" t="s">
        <v>27</v>
      </c>
      <c r="I45" s="1">
        <f>I42/I41</f>
        <v>0.36910994764397909</v>
      </c>
      <c r="N45" s="1">
        <f>N37/N36</f>
        <v>0.46355140186915889</v>
      </c>
      <c r="P45" s="1">
        <f>P37/P36</f>
        <v>0.6393916675591732</v>
      </c>
    </row>
    <row r="46" spans="4:24" x14ac:dyDescent="0.25">
      <c r="G46" s="1">
        <f>G42/G41</f>
        <v>2.7750000000000004</v>
      </c>
      <c r="I46" s="1">
        <f>I43/I41</f>
        <v>2.1950261780104712</v>
      </c>
      <c r="N46" s="1">
        <f>N38/N36</f>
        <v>0.34485981308411218</v>
      </c>
      <c r="P46" s="1">
        <f>P38/P36</f>
        <v>0.60619042519010391</v>
      </c>
    </row>
    <row r="47" spans="4:24" x14ac:dyDescent="0.25">
      <c r="G47" s="1">
        <f>G43/G41</f>
        <v>3.0833333333333335</v>
      </c>
    </row>
    <row r="48" spans="4:24" x14ac:dyDescent="0.25">
      <c r="N48" t="s">
        <v>50</v>
      </c>
      <c r="P48" t="s">
        <v>46</v>
      </c>
    </row>
    <row r="49" spans="14:16" x14ac:dyDescent="0.25">
      <c r="N49">
        <f>170/360</f>
        <v>0.47222222222222221</v>
      </c>
      <c r="P49">
        <f>POWER(0.733, 1.5)</f>
        <v>0.62756102253087698</v>
      </c>
    </row>
    <row r="50" spans="14:16" x14ac:dyDescent="0.25">
      <c r="N50">
        <f>150/360</f>
        <v>0.41666666666666669</v>
      </c>
      <c r="P50">
        <f>POWER(C23, 1.5)</f>
        <v>0.60833126360556555</v>
      </c>
    </row>
    <row r="52" spans="14:16" x14ac:dyDescent="0.25">
      <c r="N52" t="s">
        <v>49</v>
      </c>
    </row>
    <row r="53" spans="14:16" x14ac:dyDescent="0.25">
      <c r="N53">
        <f>350/900</f>
        <v>0.3888888888888889</v>
      </c>
    </row>
    <row r="54" spans="14:16" x14ac:dyDescent="0.25">
      <c r="N54">
        <f>300/900</f>
        <v>0.33333333333333331</v>
      </c>
    </row>
  </sheetData>
  <mergeCells count="2">
    <mergeCell ref="A11:B11"/>
    <mergeCell ref="P24:Q24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5</vt:i4>
      </vt:variant>
    </vt:vector>
  </HeadingPairs>
  <TitlesOfParts>
    <vt:vector size="5" baseType="lpstr">
      <vt:lpstr>Powerphase HD250</vt:lpstr>
      <vt:lpstr>Powerphase PRO160 HS</vt:lpstr>
      <vt:lpstr>HPDM-250</vt:lpstr>
      <vt:lpstr>CTSM242-01</vt:lpstr>
      <vt:lpstr>Powerphase 125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2022-06-15T13:11:19Z</dcterms:modified>
</cp:coreProperties>
</file>